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tabRatio="732" activeTab="0"/>
  </bookViews>
  <sheets>
    <sheet name="Direct Materials" sheetId="1" r:id="rId1"/>
    <sheet name="Direct Labor" sheetId="2" r:id="rId2"/>
    <sheet name="Factory Overhead Applied" sheetId="3" r:id="rId3"/>
    <sheet name="Construction Costs" sheetId="4" r:id="rId4"/>
    <sheet name="Project A" sheetId="5" r:id="rId5"/>
    <sheet name="Project B" sheetId="6" r:id="rId6"/>
  </sheets>
  <definedNames/>
  <calcPr fullCalcOnLoad="1"/>
</workbook>
</file>

<file path=xl/sharedStrings.xml><?xml version="1.0" encoding="utf-8"?>
<sst xmlns="http://schemas.openxmlformats.org/spreadsheetml/2006/main" count="79" uniqueCount="51">
  <si>
    <t>Beginning Inventory</t>
  </si>
  <si>
    <t>Purchases</t>
  </si>
  <si>
    <t>Direct Material Consumed</t>
  </si>
  <si>
    <t>Materials for Use</t>
  </si>
  <si>
    <t>Direct Materials Consumed</t>
  </si>
  <si>
    <t xml:space="preserve">  Project A</t>
  </si>
  <si>
    <t xml:space="preserve">  Project B</t>
  </si>
  <si>
    <t>Ending Inventory</t>
  </si>
  <si>
    <t xml:space="preserve">Direct Materials </t>
  </si>
  <si>
    <t>Project A</t>
  </si>
  <si>
    <t>Project B</t>
  </si>
  <si>
    <t xml:space="preserve">Direct Labor </t>
  </si>
  <si>
    <t>Factory Overhead</t>
  </si>
  <si>
    <t>Total Construction Costs</t>
  </si>
  <si>
    <t>Direct Labor</t>
  </si>
  <si>
    <t xml:space="preserve"> </t>
  </si>
  <si>
    <t>Expense</t>
  </si>
  <si>
    <t>Supervisors</t>
  </si>
  <si>
    <t>Indirect Labor</t>
  </si>
  <si>
    <t>Overtime Premium</t>
  </si>
  <si>
    <t>Construction Supplies</t>
  </si>
  <si>
    <t>Electric Power</t>
  </si>
  <si>
    <t>Water</t>
  </si>
  <si>
    <t>Insurance</t>
  </si>
  <si>
    <t>Total Factory Overhead</t>
  </si>
  <si>
    <t>Fixed</t>
  </si>
  <si>
    <t xml:space="preserve">Variable </t>
  </si>
  <si>
    <t>Total</t>
  </si>
  <si>
    <t xml:space="preserve"> Project A</t>
  </si>
  <si>
    <t xml:space="preserve">Depreciation-Equipment </t>
  </si>
  <si>
    <t>Construction Costs</t>
  </si>
  <si>
    <t>For the Month Ended September, 30, 2006</t>
  </si>
  <si>
    <t>Cost</t>
  </si>
  <si>
    <t xml:space="preserve">Total </t>
  </si>
  <si>
    <t xml:space="preserve"> </t>
  </si>
  <si>
    <t>Hours</t>
  </si>
  <si>
    <t>Cost Rate</t>
  </si>
  <si>
    <t>Date</t>
  </si>
  <si>
    <t>Estimated total gross profit</t>
  </si>
  <si>
    <t>percent complete</t>
  </si>
  <si>
    <t>Estimated gross profit to the month</t>
  </si>
  <si>
    <t>Total gross profit previously recognized</t>
  </si>
  <si>
    <t>Gross profit recognized for the month</t>
  </si>
  <si>
    <t>August</t>
  </si>
  <si>
    <t>September</t>
  </si>
  <si>
    <t>October</t>
  </si>
  <si>
    <t>Percentage-of-Completion Method</t>
  </si>
  <si>
    <t>Construction price</t>
  </si>
  <si>
    <t>Construction costs incurred to date</t>
  </si>
  <si>
    <t>Estimated costs to complete</t>
  </si>
  <si>
    <t>Factory Overhead Applied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</si>
</sst>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&quot;$&quot;#,##0"/>
    <numFmt numFmtId="178" formatCode="#,##0;[Red]#,##0"/>
    <numFmt numFmtId="179" formatCode="#,##0_);[Red]\(#,##0\)"/>
    <numFmt numFmtId="180" formatCode="&quot;$&quot;#,##0_);[Red]\(&quot;$&quot;#,##0\)"/>
    <numFmt numFmtId="181" formatCode="[$-404]AM/PM\ hh:mm:ss"/>
    <numFmt numFmtId="182" formatCode="[$-409]mmmmm\-yy;@"/>
    <numFmt numFmtId="183" formatCode="m&quot;月&quot;d&quot;日&quot;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m/d;@"/>
    <numFmt numFmtId="187" formatCode="#,##0.00_);[Red]\(#,##0.00\)"/>
    <numFmt numFmtId="188" formatCode="#,##0.0_);[Red]\(#,##0.0\)"/>
    <numFmt numFmtId="189" formatCode="_-* #,##0.0_-;\-* #,##0.0_-;_-* &quot;-&quot;??_-;_-@_-"/>
    <numFmt numFmtId="190" formatCode="_-* #,##0_-;\-* #,##0_-;_-* &quot;-&quot;??_-;_-@_-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79" fontId="4" fillId="2" borderId="1" xfId="0" applyNumberFormat="1" applyFont="1" applyFill="1" applyBorder="1" applyAlignment="1">
      <alignment vertical="center"/>
    </xf>
    <xf numFmtId="185" fontId="4" fillId="2" borderId="2" xfId="18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85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85" fontId="4" fillId="2" borderId="6" xfId="18" applyNumberFormat="1" applyFont="1" applyFill="1" applyBorder="1" applyAlignment="1">
      <alignment vertical="center"/>
    </xf>
    <xf numFmtId="185" fontId="4" fillId="2" borderId="3" xfId="18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9" fontId="4" fillId="2" borderId="4" xfId="18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185" fontId="4" fillId="2" borderId="6" xfId="0" applyNumberFormat="1" applyFont="1" applyFill="1" applyBorder="1" applyAlignment="1">
      <alignment vertical="center"/>
    </xf>
    <xf numFmtId="9" fontId="4" fillId="2" borderId="5" xfId="17" applyFont="1" applyFill="1" applyBorder="1" applyAlignment="1">
      <alignment vertical="center"/>
    </xf>
    <xf numFmtId="185" fontId="4" fillId="2" borderId="7" xfId="18" applyNumberFormat="1" applyFont="1" applyFill="1" applyBorder="1" applyAlignment="1">
      <alignment vertical="center"/>
    </xf>
    <xf numFmtId="41" fontId="4" fillId="2" borderId="5" xfId="18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85" fontId="4" fillId="2" borderId="8" xfId="0" applyNumberFormat="1" applyFont="1" applyFill="1" applyBorder="1" applyAlignment="1">
      <alignment vertical="center"/>
    </xf>
    <xf numFmtId="179" fontId="4" fillId="2" borderId="5" xfId="0" applyNumberFormat="1" applyFont="1" applyFill="1" applyBorder="1" applyAlignment="1">
      <alignment vertical="center"/>
    </xf>
    <xf numFmtId="43" fontId="4" fillId="2" borderId="5" xfId="18" applyNumberFormat="1" applyFont="1" applyFill="1" applyBorder="1" applyAlignment="1">
      <alignment vertical="center"/>
    </xf>
    <xf numFmtId="185" fontId="4" fillId="2" borderId="9" xfId="0" applyNumberFormat="1" applyFont="1" applyFill="1" applyBorder="1" applyAlignment="1">
      <alignment vertical="center"/>
    </xf>
    <xf numFmtId="185" fontId="4" fillId="2" borderId="3" xfId="0" applyNumberFormat="1" applyFont="1" applyFill="1" applyBorder="1" applyAlignment="1">
      <alignment vertical="center"/>
    </xf>
    <xf numFmtId="179" fontId="4" fillId="2" borderId="4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vertical="center"/>
    </xf>
    <xf numFmtId="177" fontId="4" fillId="2" borderId="12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85" fontId="4" fillId="2" borderId="8" xfId="18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85" fontId="4" fillId="2" borderId="0" xfId="18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79" fontId="4" fillId="2" borderId="0" xfId="0" applyNumberFormat="1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9" fontId="4" fillId="2" borderId="3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2" borderId="6" xfId="0" applyNumberFormat="1" applyFont="1" applyFill="1" applyBorder="1" applyAlignment="1">
      <alignment vertical="center"/>
    </xf>
    <xf numFmtId="185" fontId="4" fillId="2" borderId="1" xfId="18" applyNumberFormat="1" applyFont="1" applyFill="1" applyBorder="1" applyAlignment="1">
      <alignment vertical="center"/>
    </xf>
    <xf numFmtId="178" fontId="4" fillId="2" borderId="5" xfId="0" applyNumberFormat="1" applyFont="1" applyFill="1" applyBorder="1" applyAlignment="1">
      <alignment vertical="center"/>
    </xf>
    <xf numFmtId="185" fontId="4" fillId="2" borderId="17" xfId="18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86" fontId="4" fillId="2" borderId="7" xfId="0" applyNumberFormat="1" applyFont="1" applyFill="1" applyBorder="1" applyAlignment="1">
      <alignment vertical="center"/>
    </xf>
    <xf numFmtId="186" fontId="4" fillId="2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85" fontId="4" fillId="2" borderId="7" xfId="0" applyNumberFormat="1" applyFont="1" applyFill="1" applyBorder="1" applyAlignment="1">
      <alignment vertical="center"/>
    </xf>
    <xf numFmtId="41" fontId="4" fillId="2" borderId="6" xfId="18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2" fontId="3" fillId="2" borderId="4" xfId="0" applyNumberFormat="1" applyFont="1" applyFill="1" applyBorder="1" applyAlignment="1">
      <alignment horizontal="center" vertical="center"/>
    </xf>
    <xf numFmtId="182" fontId="3" fillId="2" borderId="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/>
    </xf>
    <xf numFmtId="44" fontId="4" fillId="2" borderId="0" xfId="18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" sqref="A1:B1"/>
    </sheetView>
  </sheetViews>
  <sheetFormatPr defaultColWidth="9.00390625" defaultRowHeight="16.5"/>
  <cols>
    <col min="1" max="1" width="25.50390625" style="1" customWidth="1"/>
    <col min="2" max="2" width="21.625" style="1" customWidth="1"/>
    <col min="3" max="16384" width="9.00390625" style="1" customWidth="1"/>
  </cols>
  <sheetData>
    <row r="1" spans="1:2" ht="16.5">
      <c r="A1" s="70" t="s">
        <v>8</v>
      </c>
      <c r="B1" s="71"/>
    </row>
    <row r="2" spans="1:2" ht="16.5">
      <c r="A2" s="72" t="s">
        <v>31</v>
      </c>
      <c r="B2" s="73"/>
    </row>
    <row r="3" spans="1:2" ht="16.5">
      <c r="A3" s="38" t="s">
        <v>0</v>
      </c>
      <c r="B3" s="40">
        <v>500000</v>
      </c>
    </row>
    <row r="4" spans="1:2" ht="16.5">
      <c r="A4" s="13" t="s">
        <v>1</v>
      </c>
      <c r="B4" s="41">
        <v>2000000</v>
      </c>
    </row>
    <row r="5" spans="1:2" ht="16.5">
      <c r="A5" s="13" t="s">
        <v>3</v>
      </c>
      <c r="B5" s="17">
        <f>SUM(B3,B4)</f>
        <v>2500000</v>
      </c>
    </row>
    <row r="6" spans="1:2" ht="16.5">
      <c r="A6" s="13" t="s">
        <v>4</v>
      </c>
      <c r="B6" s="19"/>
    </row>
    <row r="7" spans="1:2" ht="16.5">
      <c r="A7" s="13" t="s">
        <v>5</v>
      </c>
      <c r="B7" s="40">
        <v>1300000</v>
      </c>
    </row>
    <row r="8" spans="1:2" ht="16.5">
      <c r="A8" s="13" t="s">
        <v>6</v>
      </c>
      <c r="B8" s="41">
        <v>900000</v>
      </c>
    </row>
    <row r="9" spans="1:2" ht="17.25" thickBot="1">
      <c r="A9" s="15" t="s">
        <v>7</v>
      </c>
      <c r="B9" s="48">
        <f>B5-(B7+B8)</f>
        <v>300000</v>
      </c>
    </row>
    <row r="10" ht="17.25" thickTop="1"/>
  </sheetData>
  <mergeCells count="2">
    <mergeCell ref="A1:B1"/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00390625" defaultRowHeight="16.5"/>
  <cols>
    <col min="1" max="1" width="12.625" style="1" customWidth="1"/>
    <col min="2" max="2" width="11.625" style="1" customWidth="1"/>
    <col min="3" max="3" width="12.125" style="1" customWidth="1"/>
    <col min="4" max="4" width="12.25390625" style="1" customWidth="1"/>
    <col min="5" max="5" width="13.625" style="1" customWidth="1"/>
    <col min="6" max="6" width="14.00390625" style="1" customWidth="1"/>
    <col min="7" max="7" width="13.75390625" style="1" customWidth="1"/>
    <col min="8" max="16384" width="9.00390625" style="1" customWidth="1"/>
  </cols>
  <sheetData>
    <row r="1" spans="1:7" ht="16.5">
      <c r="A1" s="70" t="s">
        <v>14</v>
      </c>
      <c r="B1" s="76"/>
      <c r="C1" s="76"/>
      <c r="D1" s="76"/>
      <c r="E1" s="76"/>
      <c r="F1" s="76"/>
      <c r="G1" s="71"/>
    </row>
    <row r="2" spans="1:7" ht="16.5">
      <c r="A2" s="72" t="str">
        <f>'Direct Materials'!A2:C2</f>
        <v>For the Month Ended September, 30, 2006</v>
      </c>
      <c r="B2" s="77"/>
      <c r="C2" s="77"/>
      <c r="D2" s="77"/>
      <c r="E2" s="77"/>
      <c r="F2" s="77"/>
      <c r="G2" s="73"/>
    </row>
    <row r="3" spans="1:7" ht="16.5">
      <c r="A3" s="62" t="s">
        <v>15</v>
      </c>
      <c r="B3" s="79" t="s">
        <v>9</v>
      </c>
      <c r="C3" s="74"/>
      <c r="D3" s="74"/>
      <c r="E3" s="74" t="s">
        <v>10</v>
      </c>
      <c r="F3" s="74"/>
      <c r="G3" s="74"/>
    </row>
    <row r="4" spans="1:7" ht="16.5">
      <c r="A4" s="16" t="s">
        <v>37</v>
      </c>
      <c r="B4" s="50" t="s">
        <v>35</v>
      </c>
      <c r="C4" s="50" t="s">
        <v>36</v>
      </c>
      <c r="D4" s="37" t="s">
        <v>32</v>
      </c>
      <c r="E4" s="12" t="s">
        <v>35</v>
      </c>
      <c r="F4" s="12" t="s">
        <v>36</v>
      </c>
      <c r="G4" s="16" t="s">
        <v>32</v>
      </c>
    </row>
    <row r="5" spans="1:7" ht="16.5">
      <c r="A5" s="63">
        <v>38961</v>
      </c>
      <c r="B5" s="3">
        <v>310</v>
      </c>
      <c r="C5" s="78" t="s">
        <v>15</v>
      </c>
      <c r="D5" s="66">
        <f>SUM(B5*C25)</f>
        <v>4650</v>
      </c>
      <c r="E5" s="2">
        <v>260</v>
      </c>
      <c r="F5" s="75"/>
      <c r="G5" s="66">
        <f>E5*F25</f>
        <v>3120</v>
      </c>
    </row>
    <row r="6" spans="1:7" ht="16.5">
      <c r="A6" s="64">
        <v>38964</v>
      </c>
      <c r="B6" s="3">
        <v>320</v>
      </c>
      <c r="C6" s="78"/>
      <c r="D6" s="67">
        <f>SUM(B6*C25)</f>
        <v>4800</v>
      </c>
      <c r="E6" s="2">
        <v>270</v>
      </c>
      <c r="F6" s="75"/>
      <c r="G6" s="54">
        <f>E6*F25</f>
        <v>3240</v>
      </c>
    </row>
    <row r="7" spans="1:7" ht="16.5">
      <c r="A7" s="64">
        <v>38965</v>
      </c>
      <c r="B7" s="3">
        <v>315</v>
      </c>
      <c r="C7" s="78"/>
      <c r="D7" s="67">
        <f>SUM(B7*C25)</f>
        <v>4725</v>
      </c>
      <c r="E7" s="2">
        <v>260</v>
      </c>
      <c r="F7" s="75"/>
      <c r="G7" s="54">
        <f>E7*F25</f>
        <v>3120</v>
      </c>
    </row>
    <row r="8" spans="1:7" ht="16.5">
      <c r="A8" s="64">
        <v>38966</v>
      </c>
      <c r="B8" s="3">
        <v>326</v>
      </c>
      <c r="C8" s="78"/>
      <c r="D8" s="67">
        <f>B8*C25</f>
        <v>4890</v>
      </c>
      <c r="E8" s="2">
        <v>250</v>
      </c>
      <c r="F8" s="75"/>
      <c r="G8" s="54">
        <f>E8*F25</f>
        <v>3000</v>
      </c>
    </row>
    <row r="9" spans="1:7" ht="16.5">
      <c r="A9" s="64">
        <v>38967</v>
      </c>
      <c r="B9" s="3">
        <v>310</v>
      </c>
      <c r="C9" s="78"/>
      <c r="D9" s="67">
        <f>B9*C25</f>
        <v>4650</v>
      </c>
      <c r="E9" s="2">
        <v>264</v>
      </c>
      <c r="F9" s="75"/>
      <c r="G9" s="54">
        <f>E9*F25</f>
        <v>3168</v>
      </c>
    </row>
    <row r="10" spans="1:7" ht="16.5">
      <c r="A10" s="64">
        <v>38968</v>
      </c>
      <c r="B10" s="3">
        <v>320</v>
      </c>
      <c r="C10" s="78"/>
      <c r="D10" s="67">
        <f>B10*C25</f>
        <v>4800</v>
      </c>
      <c r="E10" s="2">
        <v>268</v>
      </c>
      <c r="F10" s="75"/>
      <c r="G10" s="54">
        <f>E10*F25</f>
        <v>3216</v>
      </c>
    </row>
    <row r="11" spans="1:7" ht="16.5">
      <c r="A11" s="64">
        <v>38971</v>
      </c>
      <c r="B11" s="3">
        <v>330</v>
      </c>
      <c r="C11" s="78"/>
      <c r="D11" s="67">
        <f>B11*C25</f>
        <v>4950</v>
      </c>
      <c r="E11" s="2">
        <v>275</v>
      </c>
      <c r="F11" s="75"/>
      <c r="G11" s="54">
        <f>E11*F25</f>
        <v>3300</v>
      </c>
    </row>
    <row r="12" spans="1:7" ht="16.5">
      <c r="A12" s="64">
        <v>38972</v>
      </c>
      <c r="B12" s="3">
        <v>335</v>
      </c>
      <c r="C12" s="78"/>
      <c r="D12" s="67">
        <f>B12*C25</f>
        <v>5025</v>
      </c>
      <c r="E12" s="2">
        <v>270</v>
      </c>
      <c r="F12" s="75"/>
      <c r="G12" s="54">
        <f>E12*F25</f>
        <v>3240</v>
      </c>
    </row>
    <row r="13" spans="1:7" ht="16.5">
      <c r="A13" s="64">
        <v>38973</v>
      </c>
      <c r="B13" s="3">
        <v>340</v>
      </c>
      <c r="C13" s="78"/>
      <c r="D13" s="67">
        <f>B13*C25</f>
        <v>5100</v>
      </c>
      <c r="E13" s="2">
        <v>270</v>
      </c>
      <c r="F13" s="75"/>
      <c r="G13" s="54">
        <f>E13*F25</f>
        <v>3240</v>
      </c>
    </row>
    <row r="14" spans="1:7" ht="16.5">
      <c r="A14" s="64">
        <v>38974</v>
      </c>
      <c r="B14" s="3">
        <v>338</v>
      </c>
      <c r="C14" s="78"/>
      <c r="D14" s="67">
        <f>B14*C25</f>
        <v>5070</v>
      </c>
      <c r="E14" s="2">
        <v>266</v>
      </c>
      <c r="F14" s="75"/>
      <c r="G14" s="54">
        <f>E14*F25</f>
        <v>3192</v>
      </c>
    </row>
    <row r="15" spans="1:7" ht="16.5">
      <c r="A15" s="64">
        <v>38975</v>
      </c>
      <c r="B15" s="3">
        <v>316</v>
      </c>
      <c r="C15" s="78"/>
      <c r="D15" s="67">
        <f>B15*C25</f>
        <v>4740</v>
      </c>
      <c r="E15" s="2">
        <v>259</v>
      </c>
      <c r="F15" s="75"/>
      <c r="G15" s="54">
        <f>E15*F25</f>
        <v>3108</v>
      </c>
    </row>
    <row r="16" spans="1:7" ht="16.5">
      <c r="A16" s="64">
        <v>38978</v>
      </c>
      <c r="B16" s="3">
        <v>320</v>
      </c>
      <c r="C16" s="78"/>
      <c r="D16" s="67">
        <f>B16*C25</f>
        <v>4800</v>
      </c>
      <c r="E16" s="2">
        <v>250</v>
      </c>
      <c r="F16" s="75"/>
      <c r="G16" s="54">
        <f>E16*F25</f>
        <v>3000</v>
      </c>
    </row>
    <row r="17" spans="1:7" ht="16.5">
      <c r="A17" s="64">
        <v>38979</v>
      </c>
      <c r="B17" s="3">
        <v>335</v>
      </c>
      <c r="C17" s="78"/>
      <c r="D17" s="67">
        <f>B17*C25</f>
        <v>5025</v>
      </c>
      <c r="E17" s="2">
        <v>248</v>
      </c>
      <c r="F17" s="75"/>
      <c r="G17" s="54">
        <f>E17*F25</f>
        <v>2976</v>
      </c>
    </row>
    <row r="18" spans="1:7" ht="16.5">
      <c r="A18" s="64">
        <v>38980</v>
      </c>
      <c r="B18" s="3">
        <v>336</v>
      </c>
      <c r="C18" s="78"/>
      <c r="D18" s="67">
        <f>B18*C25</f>
        <v>5040</v>
      </c>
      <c r="E18" s="2">
        <v>260</v>
      </c>
      <c r="F18" s="75"/>
      <c r="G18" s="54">
        <f>E18*F25</f>
        <v>3120</v>
      </c>
    </row>
    <row r="19" spans="1:7" ht="16.5">
      <c r="A19" s="64">
        <v>38981</v>
      </c>
      <c r="B19" s="3">
        <v>327</v>
      </c>
      <c r="C19" s="78"/>
      <c r="D19" s="67">
        <f>B19*C25</f>
        <v>4905</v>
      </c>
      <c r="E19" s="2">
        <v>275</v>
      </c>
      <c r="F19" s="75"/>
      <c r="G19" s="54">
        <f>E19*F25</f>
        <v>3300</v>
      </c>
    </row>
    <row r="20" spans="1:7" ht="16.5">
      <c r="A20" s="64">
        <v>38982</v>
      </c>
      <c r="B20" s="3">
        <v>336</v>
      </c>
      <c r="C20" s="78"/>
      <c r="D20" s="67">
        <f>B20*C25</f>
        <v>5040</v>
      </c>
      <c r="E20" s="2">
        <v>266</v>
      </c>
      <c r="F20" s="75"/>
      <c r="G20" s="54">
        <f>E20*F25</f>
        <v>3192</v>
      </c>
    </row>
    <row r="21" spans="1:7" ht="16.5">
      <c r="A21" s="64">
        <v>38985</v>
      </c>
      <c r="B21" s="3">
        <v>318</v>
      </c>
      <c r="C21" s="78"/>
      <c r="D21" s="67">
        <f>B21*C25</f>
        <v>4770</v>
      </c>
      <c r="E21" s="2">
        <v>268</v>
      </c>
      <c r="F21" s="75"/>
      <c r="G21" s="54">
        <f>E21*F25</f>
        <v>3216</v>
      </c>
    </row>
    <row r="22" spans="1:7" ht="16.5">
      <c r="A22" s="64">
        <v>38986</v>
      </c>
      <c r="B22" s="3">
        <v>340</v>
      </c>
      <c r="C22" s="78"/>
      <c r="D22" s="67">
        <f>B22*C25</f>
        <v>5100</v>
      </c>
      <c r="E22" s="2">
        <v>270</v>
      </c>
      <c r="F22" s="75"/>
      <c r="G22" s="54">
        <f>E22*F25</f>
        <v>3240</v>
      </c>
    </row>
    <row r="23" spans="1:7" ht="16.5">
      <c r="A23" s="64">
        <v>38987</v>
      </c>
      <c r="B23" s="3">
        <v>328</v>
      </c>
      <c r="C23" s="78"/>
      <c r="D23" s="67">
        <f>B23*C25</f>
        <v>4920</v>
      </c>
      <c r="E23" s="2">
        <v>275</v>
      </c>
      <c r="F23" s="75"/>
      <c r="G23" s="54">
        <f>E23*F25</f>
        <v>3300</v>
      </c>
    </row>
    <row r="24" spans="1:7" ht="16.5">
      <c r="A24" s="64">
        <v>38988</v>
      </c>
      <c r="B24" s="3">
        <v>330</v>
      </c>
      <c r="C24" s="78"/>
      <c r="D24" s="67">
        <f>B24*C25</f>
        <v>4950</v>
      </c>
      <c r="E24" s="2">
        <v>268</v>
      </c>
      <c r="F24" s="75"/>
      <c r="G24" s="54">
        <f>E24*F25</f>
        <v>3216</v>
      </c>
    </row>
    <row r="25" spans="1:7" ht="16.5">
      <c r="A25" s="64">
        <v>38989</v>
      </c>
      <c r="B25" s="4">
        <v>336</v>
      </c>
      <c r="C25" s="59">
        <v>15</v>
      </c>
      <c r="D25" s="25">
        <f>B25*C25</f>
        <v>5040</v>
      </c>
      <c r="E25" s="5">
        <v>260</v>
      </c>
      <c r="F25" s="59">
        <v>12</v>
      </c>
      <c r="G25" s="30">
        <f>E25*F25</f>
        <v>3120</v>
      </c>
    </row>
    <row r="26" spans="1:7" ht="17.25" thickBot="1">
      <c r="A26" s="65" t="s">
        <v>33</v>
      </c>
      <c r="B26" s="69">
        <f>SUM(B5:B25)</f>
        <v>6866</v>
      </c>
      <c r="C26" s="68"/>
      <c r="D26" s="48">
        <f>SUM(D5:D25)</f>
        <v>102990</v>
      </c>
      <c r="E26" s="69">
        <f>SUM(E5:E25)</f>
        <v>5552</v>
      </c>
      <c r="F26" s="68"/>
      <c r="G26" s="29">
        <f>SUM(G5:G25)</f>
        <v>66624</v>
      </c>
    </row>
    <row r="27" ht="17.25" thickTop="1"/>
  </sheetData>
  <mergeCells count="6">
    <mergeCell ref="E3:G3"/>
    <mergeCell ref="F5:F24"/>
    <mergeCell ref="A1:G1"/>
    <mergeCell ref="A2:G2"/>
    <mergeCell ref="C5:C24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9.00390625" defaultRowHeight="16.5"/>
  <cols>
    <col min="1" max="1" width="22.875" style="1" customWidth="1"/>
    <col min="2" max="7" width="14.625" style="1" customWidth="1"/>
    <col min="8" max="16384" width="9.00390625" style="1" customWidth="1"/>
  </cols>
  <sheetData>
    <row r="1" spans="1:7" ht="16.5">
      <c r="A1" s="70" t="s">
        <v>50</v>
      </c>
      <c r="B1" s="76"/>
      <c r="C1" s="76"/>
      <c r="D1" s="76"/>
      <c r="E1" s="76"/>
      <c r="F1" s="76"/>
      <c r="G1" s="71"/>
    </row>
    <row r="2" spans="1:7" ht="16.5">
      <c r="A2" s="72" t="str">
        <f>'Direct Materials'!A2:B2</f>
        <v>For the Month Ended September, 30, 2006</v>
      </c>
      <c r="B2" s="77"/>
      <c r="C2" s="77"/>
      <c r="D2" s="77"/>
      <c r="E2" s="77"/>
      <c r="F2" s="77"/>
      <c r="G2" s="73"/>
    </row>
    <row r="3" spans="1:7" ht="16.5">
      <c r="A3" s="2"/>
      <c r="B3" s="80" t="s">
        <v>28</v>
      </c>
      <c r="C3" s="80"/>
      <c r="D3" s="80"/>
      <c r="E3" s="80" t="s">
        <v>10</v>
      </c>
      <c r="F3" s="80"/>
      <c r="G3" s="80"/>
    </row>
    <row r="4" spans="1:7" ht="16.5">
      <c r="A4" s="49" t="s">
        <v>16</v>
      </c>
      <c r="B4" s="36" t="s">
        <v>25</v>
      </c>
      <c r="C4" s="50" t="s">
        <v>26</v>
      </c>
      <c r="D4" s="37" t="s">
        <v>27</v>
      </c>
      <c r="E4" s="36" t="s">
        <v>25</v>
      </c>
      <c r="F4" s="50" t="s">
        <v>26</v>
      </c>
      <c r="G4" s="37" t="s">
        <v>27</v>
      </c>
    </row>
    <row r="5" spans="1:7" ht="16.5">
      <c r="A5" s="2" t="s">
        <v>17</v>
      </c>
      <c r="B5" s="18">
        <v>60000</v>
      </c>
      <c r="C5" s="51">
        <v>0</v>
      </c>
      <c r="D5" s="39">
        <f aca="true" t="shared" si="0" ref="D5:D12">SUM(B5:C5)</f>
        <v>60000</v>
      </c>
      <c r="E5" s="18">
        <v>50000</v>
      </c>
      <c r="F5" s="51">
        <v>0</v>
      </c>
      <c r="G5" s="17">
        <f aca="true" t="shared" si="1" ref="G5:G12">SUM(E5:F5)</f>
        <v>50000</v>
      </c>
    </row>
    <row r="6" spans="1:7" ht="16.5">
      <c r="A6" s="2" t="s">
        <v>18</v>
      </c>
      <c r="B6" s="52">
        <v>9000</v>
      </c>
      <c r="C6" s="57">
        <f>'Direct Labor'!B26*5</f>
        <v>34330</v>
      </c>
      <c r="D6" s="58">
        <f t="shared" si="0"/>
        <v>43330</v>
      </c>
      <c r="E6" s="56">
        <v>8000</v>
      </c>
      <c r="F6" s="53">
        <f>'Direct Labor'!E26*5</f>
        <v>27760</v>
      </c>
      <c r="G6" s="54">
        <f t="shared" si="1"/>
        <v>35760</v>
      </c>
    </row>
    <row r="7" spans="1:7" ht="16.5">
      <c r="A7" s="2" t="s">
        <v>19</v>
      </c>
      <c r="B7" s="52">
        <v>0</v>
      </c>
      <c r="C7" s="57">
        <f>IF('Direct Labor'!B26&gt;6300,('Direct Labor'!B26-6300)*20*0.5)</f>
        <v>5660</v>
      </c>
      <c r="D7" s="58">
        <f t="shared" si="0"/>
        <v>5660</v>
      </c>
      <c r="E7" s="56">
        <v>0</v>
      </c>
      <c r="F7" s="53">
        <f>IF('Direct Labor'!E26&gt;5208,('Direct Labor'!E26-5208)*12*0.5)</f>
        <v>2064</v>
      </c>
      <c r="G7" s="54">
        <f t="shared" si="1"/>
        <v>2064</v>
      </c>
    </row>
    <row r="8" spans="1:7" ht="16.5">
      <c r="A8" s="2" t="s">
        <v>20</v>
      </c>
      <c r="B8" s="52">
        <v>4000</v>
      </c>
      <c r="C8" s="57">
        <f>'Direct Materials'!B7*0.05</f>
        <v>65000</v>
      </c>
      <c r="D8" s="58">
        <f t="shared" si="0"/>
        <v>69000</v>
      </c>
      <c r="E8" s="56">
        <v>3500</v>
      </c>
      <c r="F8" s="53">
        <f>'Direct Materials'!B8*0.05</f>
        <v>45000</v>
      </c>
      <c r="G8" s="54">
        <f t="shared" si="1"/>
        <v>48500</v>
      </c>
    </row>
    <row r="9" spans="1:7" ht="16.5">
      <c r="A9" s="2" t="s">
        <v>21</v>
      </c>
      <c r="B9" s="52">
        <v>2000</v>
      </c>
      <c r="C9" s="57">
        <f>B9*10</f>
        <v>20000</v>
      </c>
      <c r="D9" s="58">
        <f t="shared" si="0"/>
        <v>22000</v>
      </c>
      <c r="E9" s="56">
        <v>1500</v>
      </c>
      <c r="F9" s="53">
        <f>E9*10</f>
        <v>15000</v>
      </c>
      <c r="G9" s="54">
        <f t="shared" si="1"/>
        <v>16500</v>
      </c>
    </row>
    <row r="10" spans="1:7" ht="16.5">
      <c r="A10" s="2" t="s">
        <v>22</v>
      </c>
      <c r="B10" s="52">
        <v>500</v>
      </c>
      <c r="C10" s="57">
        <f>B10*2</f>
        <v>1000</v>
      </c>
      <c r="D10" s="58">
        <f t="shared" si="0"/>
        <v>1500</v>
      </c>
      <c r="E10" s="56">
        <v>300</v>
      </c>
      <c r="F10" s="53">
        <f>E10*2</f>
        <v>600</v>
      </c>
      <c r="G10" s="54">
        <f t="shared" si="1"/>
        <v>900</v>
      </c>
    </row>
    <row r="11" spans="1:7" ht="16.5">
      <c r="A11" s="2" t="s">
        <v>29</v>
      </c>
      <c r="B11" s="52">
        <f>130000/10</f>
        <v>13000</v>
      </c>
      <c r="C11" s="57">
        <v>0</v>
      </c>
      <c r="D11" s="58">
        <f t="shared" si="0"/>
        <v>13000</v>
      </c>
      <c r="E11" s="56">
        <f>130000/10</f>
        <v>13000</v>
      </c>
      <c r="F11" s="53">
        <v>0</v>
      </c>
      <c r="G11" s="54">
        <f t="shared" si="1"/>
        <v>13000</v>
      </c>
    </row>
    <row r="12" spans="1:7" ht="16.5">
      <c r="A12" s="2" t="s">
        <v>23</v>
      </c>
      <c r="B12" s="55">
        <v>3000</v>
      </c>
      <c r="C12" s="8">
        <v>0</v>
      </c>
      <c r="D12" s="60">
        <f t="shared" si="0"/>
        <v>3000</v>
      </c>
      <c r="E12" s="34">
        <v>3000</v>
      </c>
      <c r="F12" s="6">
        <v>0</v>
      </c>
      <c r="G12" s="30">
        <f t="shared" si="1"/>
        <v>3000</v>
      </c>
    </row>
    <row r="13" spans="1:7" ht="17.25" thickBot="1">
      <c r="A13" s="27" t="s">
        <v>24</v>
      </c>
      <c r="B13" s="61">
        <f aca="true" t="shared" si="2" ref="B13:G13">SUM(B5:B12)</f>
        <v>91500</v>
      </c>
      <c r="C13" s="7">
        <f t="shared" si="2"/>
        <v>125990</v>
      </c>
      <c r="D13" s="42">
        <f t="shared" si="2"/>
        <v>217490</v>
      </c>
      <c r="E13" s="61">
        <f t="shared" si="2"/>
        <v>79300</v>
      </c>
      <c r="F13" s="7">
        <f t="shared" si="2"/>
        <v>90424</v>
      </c>
      <c r="G13" s="48">
        <f t="shared" si="2"/>
        <v>169724</v>
      </c>
    </row>
    <row r="14" ht="17.25" thickTop="1"/>
  </sheetData>
  <mergeCells count="4">
    <mergeCell ref="B3:D3"/>
    <mergeCell ref="A1:G1"/>
    <mergeCell ref="E3:G3"/>
    <mergeCell ref="A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1"/>
    </sheetView>
  </sheetViews>
  <sheetFormatPr defaultColWidth="9.00390625" defaultRowHeight="16.5"/>
  <cols>
    <col min="1" max="1" width="25.25390625" style="1" customWidth="1"/>
    <col min="2" max="3" width="16.625" style="1" customWidth="1"/>
    <col min="4" max="16384" width="9.00390625" style="1" customWidth="1"/>
  </cols>
  <sheetData>
    <row r="1" spans="1:3" ht="16.5">
      <c r="A1" s="70" t="s">
        <v>30</v>
      </c>
      <c r="B1" s="76"/>
      <c r="C1" s="71"/>
    </row>
    <row r="2" spans="1:3" ht="16.5">
      <c r="A2" s="72" t="str">
        <f>'Direct Materials'!A2:B2</f>
        <v>For the Month Ended September, 30, 2006</v>
      </c>
      <c r="B2" s="77"/>
      <c r="C2" s="73"/>
    </row>
    <row r="3" spans="1:3" ht="16.5">
      <c r="A3" s="38"/>
      <c r="B3" s="47" t="s">
        <v>9</v>
      </c>
      <c r="C3" s="47" t="s">
        <v>10</v>
      </c>
    </row>
    <row r="4" spans="1:3" ht="16.5">
      <c r="A4" s="13" t="s">
        <v>2</v>
      </c>
      <c r="B4" s="43">
        <f>'Direct Materials'!B7</f>
        <v>1300000</v>
      </c>
      <c r="C4" s="43">
        <f>'Direct Materials'!B8</f>
        <v>900000</v>
      </c>
    </row>
    <row r="5" spans="1:3" ht="16.5">
      <c r="A5" s="13" t="s">
        <v>11</v>
      </c>
      <c r="B5" s="44">
        <f>'Direct Labor'!D26</f>
        <v>102990</v>
      </c>
      <c r="C5" s="44">
        <f>'Direct Labor'!G26</f>
        <v>66624</v>
      </c>
    </row>
    <row r="6" spans="1:3" ht="16.5">
      <c r="A6" s="13" t="s">
        <v>12</v>
      </c>
      <c r="B6" s="45">
        <f>'Factory Overhead Applied'!D13</f>
        <v>217490</v>
      </c>
      <c r="C6" s="45">
        <f>'Factory Overhead Applied'!G13</f>
        <v>169724</v>
      </c>
    </row>
    <row r="7" spans="1:3" ht="17.25" thickBot="1">
      <c r="A7" s="15" t="s">
        <v>13</v>
      </c>
      <c r="B7" s="46">
        <f>SUM(B4:B6)</f>
        <v>1620480</v>
      </c>
      <c r="C7" s="46">
        <f>SUM(C4:C6)</f>
        <v>1136348</v>
      </c>
    </row>
    <row r="8" ht="17.25" thickTop="1"/>
  </sheetData>
  <mergeCells count="2">
    <mergeCell ref="A2:C2"/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G1"/>
    </sheetView>
  </sheetViews>
  <sheetFormatPr defaultColWidth="9.00390625" defaultRowHeight="16.5"/>
  <cols>
    <col min="1" max="1" width="35.125" style="1" customWidth="1"/>
    <col min="2" max="7" width="15.625" style="1" customWidth="1"/>
    <col min="8" max="8" width="17.375" style="1" customWidth="1"/>
    <col min="9" max="9" width="15.875" style="1" customWidth="1"/>
    <col min="10" max="16384" width="9.00390625" style="1" customWidth="1"/>
  </cols>
  <sheetData>
    <row r="1" spans="1:7" ht="16.5">
      <c r="A1" s="70" t="s">
        <v>9</v>
      </c>
      <c r="B1" s="76"/>
      <c r="C1" s="76"/>
      <c r="D1" s="76"/>
      <c r="E1" s="76"/>
      <c r="F1" s="76"/>
      <c r="G1" s="71"/>
    </row>
    <row r="2" spans="1:7" ht="16.5">
      <c r="A2" s="82" t="s">
        <v>46</v>
      </c>
      <c r="B2" s="83"/>
      <c r="C2" s="83"/>
      <c r="D2" s="83"/>
      <c r="E2" s="83"/>
      <c r="F2" s="83"/>
      <c r="G2" s="84"/>
    </row>
    <row r="3" spans="1:9" ht="16.5">
      <c r="A3" s="35"/>
      <c r="B3" s="81" t="s">
        <v>43</v>
      </c>
      <c r="C3" s="79"/>
      <c r="D3" s="81" t="s">
        <v>44</v>
      </c>
      <c r="E3" s="79"/>
      <c r="F3" s="81" t="s">
        <v>45</v>
      </c>
      <c r="G3" s="79"/>
      <c r="H3" s="9" t="s">
        <v>15</v>
      </c>
      <c r="I3" s="9"/>
    </row>
    <row r="4" spans="1:9" ht="16.5">
      <c r="A4" s="19" t="s">
        <v>47</v>
      </c>
      <c r="B4" s="13"/>
      <c r="C4" s="17">
        <v>4500000</v>
      </c>
      <c r="D4" s="13"/>
      <c r="E4" s="17">
        <f>C4</f>
        <v>4500000</v>
      </c>
      <c r="F4" s="13"/>
      <c r="G4" s="22">
        <f>C4</f>
        <v>4500000</v>
      </c>
      <c r="I4" s="10" t="s">
        <v>34</v>
      </c>
    </row>
    <row r="5" spans="1:7" ht="16.5">
      <c r="A5" s="19" t="s">
        <v>48</v>
      </c>
      <c r="B5" s="18">
        <v>1000000</v>
      </c>
      <c r="C5" s="19"/>
      <c r="D5" s="33">
        <f>B5+'Construction Costs'!B7</f>
        <v>2620480</v>
      </c>
      <c r="E5" s="19"/>
      <c r="F5" s="13"/>
      <c r="G5" s="19"/>
    </row>
    <row r="6" spans="1:9" ht="16.5">
      <c r="A6" s="19" t="s">
        <v>49</v>
      </c>
      <c r="B6" s="20">
        <f>4000000-B5</f>
        <v>3000000</v>
      </c>
      <c r="C6" s="30">
        <f>SUM(B5:B6)</f>
        <v>4000000</v>
      </c>
      <c r="D6" s="34">
        <f>4000000-D5</f>
        <v>1379520</v>
      </c>
      <c r="E6" s="30">
        <f>SUM(D5:D6)</f>
        <v>4000000</v>
      </c>
      <c r="F6" s="15"/>
      <c r="G6" s="27"/>
      <c r="H6" s="11" t="s">
        <v>15</v>
      </c>
      <c r="I6" s="1" t="s">
        <v>15</v>
      </c>
    </row>
    <row r="7" spans="1:7" ht="16.5">
      <c r="A7" s="19" t="s">
        <v>38</v>
      </c>
      <c r="B7" s="13"/>
      <c r="C7" s="22">
        <f>C4-C6</f>
        <v>500000</v>
      </c>
      <c r="D7" s="13"/>
      <c r="E7" s="22">
        <f>E4-E6</f>
        <v>500000</v>
      </c>
      <c r="F7" s="13"/>
      <c r="G7" s="19"/>
    </row>
    <row r="8" spans="1:7" ht="16.5">
      <c r="A8" s="19" t="s">
        <v>39</v>
      </c>
      <c r="B8" s="13"/>
      <c r="C8" s="23">
        <f>B5/C6</f>
        <v>0.25</v>
      </c>
      <c r="D8" s="13"/>
      <c r="E8" s="23">
        <f>D5/E6</f>
        <v>0.65512</v>
      </c>
      <c r="F8" s="13"/>
      <c r="G8" s="27"/>
    </row>
    <row r="9" spans="1:7" ht="16.5">
      <c r="A9" s="19" t="s">
        <v>40</v>
      </c>
      <c r="B9" s="13"/>
      <c r="C9" s="22">
        <f>C7*C8</f>
        <v>125000</v>
      </c>
      <c r="D9" s="13"/>
      <c r="E9" s="22">
        <f>E7*E8</f>
        <v>327560</v>
      </c>
      <c r="F9" s="13"/>
      <c r="G9" s="19" t="s">
        <v>15</v>
      </c>
    </row>
    <row r="10" spans="1:7" ht="16.5">
      <c r="A10" s="19" t="s">
        <v>41</v>
      </c>
      <c r="B10" s="13"/>
      <c r="C10" s="31">
        <v>0</v>
      </c>
      <c r="D10" s="13"/>
      <c r="E10" s="30">
        <f>C9</f>
        <v>125000</v>
      </c>
      <c r="F10" s="13"/>
      <c r="G10" s="27"/>
    </row>
    <row r="11" spans="1:7" ht="17.25" thickBot="1">
      <c r="A11" s="27" t="s">
        <v>42</v>
      </c>
      <c r="B11" s="15"/>
      <c r="C11" s="29">
        <f>C9-C10</f>
        <v>125000</v>
      </c>
      <c r="D11" s="15"/>
      <c r="E11" s="32">
        <f>E9-E10</f>
        <v>202560</v>
      </c>
      <c r="F11" s="15"/>
      <c r="G11" s="28"/>
    </row>
    <row r="12" ht="17.25" thickTop="1"/>
  </sheetData>
  <mergeCells count="5">
    <mergeCell ref="B3:C3"/>
    <mergeCell ref="D3:E3"/>
    <mergeCell ref="F3:G3"/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E1"/>
    </sheetView>
  </sheetViews>
  <sheetFormatPr defaultColWidth="9.00390625" defaultRowHeight="16.5"/>
  <cols>
    <col min="1" max="1" width="35.75390625" style="1" customWidth="1"/>
    <col min="2" max="5" width="16.625" style="1" customWidth="1"/>
    <col min="6" max="16384" width="9.00390625" style="1" customWidth="1"/>
  </cols>
  <sheetData>
    <row r="1" spans="1:7" ht="16.5">
      <c r="A1" s="70" t="s">
        <v>10</v>
      </c>
      <c r="B1" s="76"/>
      <c r="C1" s="76"/>
      <c r="D1" s="76"/>
      <c r="E1" s="71"/>
      <c r="F1" s="26"/>
      <c r="G1" s="26"/>
    </row>
    <row r="2" spans="1:7" ht="16.5">
      <c r="A2" s="82" t="s">
        <v>46</v>
      </c>
      <c r="B2" s="83"/>
      <c r="C2" s="83"/>
      <c r="D2" s="83"/>
      <c r="E2" s="84"/>
      <c r="F2" s="26"/>
      <c r="G2" s="26"/>
    </row>
    <row r="3" spans="1:7" ht="16.5">
      <c r="A3" s="14"/>
      <c r="B3" s="82" t="s">
        <v>44</v>
      </c>
      <c r="C3" s="84"/>
      <c r="D3" s="82" t="s">
        <v>45</v>
      </c>
      <c r="E3" s="84"/>
      <c r="F3" s="2" t="s">
        <v>15</v>
      </c>
      <c r="G3" s="2"/>
    </row>
    <row r="4" spans="1:7" ht="16.5">
      <c r="A4" s="14" t="s">
        <v>47</v>
      </c>
      <c r="B4" s="13"/>
      <c r="C4" s="17">
        <v>2500000</v>
      </c>
      <c r="D4" s="13"/>
      <c r="E4" s="22">
        <f>C4</f>
        <v>2500000</v>
      </c>
      <c r="F4" s="2"/>
      <c r="G4" s="2"/>
    </row>
    <row r="5" spans="1:7" ht="16.5">
      <c r="A5" s="14" t="s">
        <v>48</v>
      </c>
      <c r="B5" s="18">
        <f>'Construction Costs'!C7</f>
        <v>1136348</v>
      </c>
      <c r="C5" s="19"/>
      <c r="D5" s="13"/>
      <c r="E5" s="19"/>
      <c r="F5" s="2"/>
      <c r="G5" s="2"/>
    </row>
    <row r="6" spans="1:7" ht="16.5">
      <c r="A6" s="14" t="s">
        <v>49</v>
      </c>
      <c r="B6" s="20">
        <f>2200000-B5</f>
        <v>1063652</v>
      </c>
      <c r="C6" s="21">
        <f>B5+B6</f>
        <v>2200000</v>
      </c>
      <c r="D6" s="15"/>
      <c r="E6" s="27"/>
      <c r="F6" s="2"/>
      <c r="G6" s="2"/>
    </row>
    <row r="7" spans="1:7" ht="16.5">
      <c r="A7" s="14" t="s">
        <v>38</v>
      </c>
      <c r="B7" s="13"/>
      <c r="C7" s="22">
        <f>C4-C6</f>
        <v>300000</v>
      </c>
      <c r="D7" s="13"/>
      <c r="E7" s="19"/>
      <c r="F7" s="2"/>
      <c r="G7" s="2"/>
    </row>
    <row r="8" spans="1:7" ht="16.5">
      <c r="A8" s="14" t="s">
        <v>39</v>
      </c>
      <c r="B8" s="13"/>
      <c r="C8" s="23">
        <f>B5/C6</f>
        <v>0.5165218181818182</v>
      </c>
      <c r="D8" s="13"/>
      <c r="E8" s="27"/>
      <c r="F8" s="2"/>
      <c r="G8" s="2"/>
    </row>
    <row r="9" spans="1:7" ht="16.5">
      <c r="A9" s="14" t="s">
        <v>40</v>
      </c>
      <c r="B9" s="13"/>
      <c r="C9" s="24">
        <f>C7*C8</f>
        <v>154956.54545454547</v>
      </c>
      <c r="D9" s="13"/>
      <c r="E9" s="19"/>
      <c r="F9" s="2"/>
      <c r="G9" s="2"/>
    </row>
    <row r="10" spans="1:7" ht="16.5">
      <c r="A10" s="14" t="s">
        <v>41</v>
      </c>
      <c r="B10" s="13"/>
      <c r="C10" s="25">
        <v>0</v>
      </c>
      <c r="D10" s="13"/>
      <c r="E10" s="27"/>
      <c r="F10" s="2"/>
      <c r="G10" s="2"/>
    </row>
    <row r="11" spans="1:7" ht="17.25" thickBot="1">
      <c r="A11" s="5" t="s">
        <v>42</v>
      </c>
      <c r="B11" s="15"/>
      <c r="C11" s="29">
        <f>C9-C10</f>
        <v>154956.54545454547</v>
      </c>
      <c r="D11" s="15"/>
      <c r="E11" s="28"/>
      <c r="F11" s="2"/>
      <c r="G11" s="2"/>
    </row>
    <row r="12" spans="1:7" ht="17.25" thickTop="1">
      <c r="A12" s="2"/>
      <c r="B12" s="2"/>
      <c r="C12" s="2"/>
      <c r="D12" s="2"/>
      <c r="E12" s="2"/>
      <c r="F12" s="2"/>
      <c r="G12" s="2"/>
    </row>
  </sheetData>
  <mergeCells count="4">
    <mergeCell ref="B3:C3"/>
    <mergeCell ref="D3:E3"/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Clifton Chen</cp:lastModifiedBy>
  <dcterms:created xsi:type="dcterms:W3CDTF">2002-12-31T16:04:45Z</dcterms:created>
  <dcterms:modified xsi:type="dcterms:W3CDTF">2006-09-27T05:20:15Z</dcterms:modified>
  <cp:category/>
  <cp:version/>
  <cp:contentType/>
  <cp:contentStatus/>
</cp:coreProperties>
</file>